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5506" windowWidth="7530" windowHeight="7080" tabRatio="884" activeTab="0"/>
  </bookViews>
  <sheets>
    <sheet name="3.5. Opción de Transferencia" sheetId="1" r:id="rId1"/>
  </sheets>
  <definedNames>
    <definedName name="_xlnm.Print_Area" localSheetId="0">'3.5. Opción de Transferencia'!$A$1:$I$35</definedName>
    <definedName name="_xlnm.Print_Titles" localSheetId="0">'3.5. Opción de Transferencia'!$1:$5</definedName>
  </definedNames>
  <calcPr fullCalcOnLoad="1"/>
</workbook>
</file>

<file path=xl/sharedStrings.xml><?xml version="1.0" encoding="utf-8"?>
<sst xmlns="http://schemas.openxmlformats.org/spreadsheetml/2006/main" count="104" uniqueCount="69">
  <si>
    <t>22.08.95</t>
  </si>
  <si>
    <t>25.01.94</t>
  </si>
  <si>
    <t>25.08.95</t>
  </si>
  <si>
    <t>19.07.96</t>
  </si>
  <si>
    <t>NOTAS:</t>
  </si>
  <si>
    <t xml:space="preserve">Inversiones comprometidas.                       </t>
  </si>
  <si>
    <t>94-97-Nov'00</t>
  </si>
  <si>
    <t>b5</t>
  </si>
  <si>
    <t>07.06.01</t>
  </si>
  <si>
    <t xml:space="preserve">TOTAL OPCION DE TRANSFERENCIA - VIGENTES     </t>
  </si>
  <si>
    <t>b2</t>
  </si>
  <si>
    <t>04.08.08</t>
  </si>
  <si>
    <t>b7</t>
  </si>
  <si>
    <t xml:space="preserve">TOTAL OPCION DE TRANSFERENCIA - NO EJERCIDAS  </t>
  </si>
  <si>
    <t>17.10.97</t>
  </si>
  <si>
    <t>22.07.94</t>
  </si>
  <si>
    <t>Agroindustria</t>
  </si>
  <si>
    <t>b4</t>
  </si>
  <si>
    <t>Correspondiente al pago por el primer y segundo año de la concesión.</t>
  </si>
  <si>
    <t>21.07.95</t>
  </si>
  <si>
    <t>Corresponde al pago por derecho de vigencia y compromiso de inversión por el periodo de permanencia en el yacimiento.</t>
  </si>
  <si>
    <t>04.03.98</t>
  </si>
  <si>
    <t>28.04.98</t>
  </si>
  <si>
    <t xml:space="preserve">C.1.  VIGENTES   </t>
  </si>
  <si>
    <t xml:space="preserve">C.2.  NO EJERCIDAS </t>
  </si>
  <si>
    <t>EMPRESA / PROYECTO</t>
  </si>
  <si>
    <t>04.12.98</t>
  </si>
  <si>
    <t>21.05.99</t>
  </si>
  <si>
    <t>31.08.99</t>
  </si>
  <si>
    <t>18.08.99</t>
  </si>
  <si>
    <t>b1</t>
  </si>
  <si>
    <t>FECHA</t>
  </si>
  <si>
    <t>SECTOR</t>
  </si>
  <si>
    <t>Industria</t>
  </si>
  <si>
    <t>Minería</t>
  </si>
  <si>
    <t>N°</t>
  </si>
  <si>
    <t>Corresponde al pago efectuado por Cambior Inc. por 3 años del derecho de vigencia (1994-1997).   Inversión comprometida de US$ 25MM (por Cambior Inc.) y US$3 MM (por Biliton)</t>
  </si>
  <si>
    <t xml:space="preserve"> América Petrogas de Canada pagó US$ 328,000 por derecho de opción; en caso de ejercer la opción deberá pagar US$ 250,000 como monto fijo  y un pago semestral de US$ 33 por tonelada vendida en la etapa de comercialización del proyecto.</t>
  </si>
  <si>
    <t>(c)</t>
  </si>
  <si>
    <t>Corresponde al pago por "derecho de llave" ascendente a US$ 30,000 más el pago de alquiler del segundo y tercer año, ascendentes a US$ 40,500 y US$ 135,000 respectivamente, de acuerdo al Contrato de Arrendamiento con Opción de Compra de los Bienes Muebles e Inmuebles que conforman la Fábrica de Tubos de Vitrorresina. Dicha opción no fue ejercida.</t>
  </si>
  <si>
    <t>15.04.11</t>
  </si>
  <si>
    <t>Proyecto Minero Magistral (Empresa Activos Mineros S.A.)</t>
  </si>
  <si>
    <r>
      <t xml:space="preserve">Proyecto Bayóvar (Salmueras) </t>
    </r>
    <r>
      <rPr>
        <vertAlign val="superscript"/>
        <sz val="10"/>
        <color indexed="8"/>
        <rFont val="Calibri"/>
        <family val="2"/>
      </rPr>
      <t>b7</t>
    </r>
  </si>
  <si>
    <r>
      <t xml:space="preserve">Minero Perú - Cañariaco/Jehuamarca </t>
    </r>
    <r>
      <rPr>
        <vertAlign val="superscript"/>
        <sz val="10"/>
        <color indexed="8"/>
        <rFont val="Calibri"/>
        <family val="2"/>
      </rPr>
      <t xml:space="preserve">  b1</t>
    </r>
  </si>
  <si>
    <r>
      <t xml:space="preserve">Minero Perú - Huatalán/Colpar/ Pallacochas  </t>
    </r>
    <r>
      <rPr>
        <vertAlign val="superscript"/>
        <sz val="10"/>
        <color indexed="8"/>
        <rFont val="Calibri"/>
        <family val="2"/>
      </rPr>
      <t>b1</t>
    </r>
  </si>
  <si>
    <r>
      <t xml:space="preserve">Minero Perú - Mishki </t>
    </r>
    <r>
      <rPr>
        <vertAlign val="superscript"/>
        <sz val="10"/>
        <color indexed="8"/>
        <rFont val="Calibri"/>
        <family val="2"/>
      </rPr>
      <t xml:space="preserve"> b1</t>
    </r>
  </si>
  <si>
    <r>
      <t xml:space="preserve">Complejo Agroindustrial CHAO  </t>
    </r>
    <r>
      <rPr>
        <vertAlign val="superscript"/>
        <sz val="10"/>
        <color indexed="8"/>
        <rFont val="Calibri"/>
        <family val="2"/>
      </rPr>
      <t>b4</t>
    </r>
  </si>
  <si>
    <r>
      <t xml:space="preserve">Minero Perú - San Antonio de Poto   </t>
    </r>
    <r>
      <rPr>
        <vertAlign val="superscript"/>
        <sz val="10"/>
        <color indexed="8"/>
        <rFont val="Calibri"/>
        <family val="2"/>
      </rPr>
      <t>b1</t>
    </r>
  </si>
  <si>
    <r>
      <t xml:space="preserve">Centromín - Prospecto Minero Quicay </t>
    </r>
    <r>
      <rPr>
        <vertAlign val="superscript"/>
        <sz val="10"/>
        <color indexed="8"/>
        <rFont val="Calibri"/>
        <family val="2"/>
      </rPr>
      <t>b1</t>
    </r>
  </si>
  <si>
    <r>
      <t xml:space="preserve">Centromín - Unidad Minera Yauricocha </t>
    </r>
    <r>
      <rPr>
        <vertAlign val="superscript"/>
        <sz val="10"/>
        <color indexed="8"/>
        <rFont val="Calibri"/>
        <family val="2"/>
      </rPr>
      <t>b1</t>
    </r>
  </si>
  <si>
    <r>
      <t>Centromín - Prospecto Aurífero Jaqui</t>
    </r>
    <r>
      <rPr>
        <vertAlign val="superscript"/>
        <sz val="10"/>
        <color indexed="8"/>
        <rFont val="Calibri"/>
        <family val="2"/>
      </rPr>
      <t xml:space="preserve"> b1</t>
    </r>
  </si>
  <si>
    <r>
      <t>Centromín - Prospecto Aurífero Jarahuali</t>
    </r>
    <r>
      <rPr>
        <vertAlign val="superscript"/>
        <sz val="10"/>
        <color indexed="8"/>
        <rFont val="Calibri"/>
        <family val="2"/>
      </rPr>
      <t xml:space="preserve"> b1</t>
    </r>
  </si>
  <si>
    <r>
      <t>Centromín - Prospecto Aurífero Huarangayoc/Pira</t>
    </r>
    <r>
      <rPr>
        <vertAlign val="superscript"/>
        <sz val="10"/>
        <color indexed="8"/>
        <rFont val="Calibri"/>
        <family val="2"/>
      </rPr>
      <t xml:space="preserve">  b1</t>
    </r>
  </si>
  <si>
    <r>
      <t>Centromín - Prospecto Aurífero Ingenio</t>
    </r>
    <r>
      <rPr>
        <vertAlign val="superscript"/>
        <sz val="10"/>
        <color indexed="8"/>
        <rFont val="Calibri"/>
        <family val="2"/>
      </rPr>
      <t xml:space="preserve"> b1</t>
    </r>
  </si>
  <si>
    <r>
      <t xml:space="preserve">Centromín - Prospecto Polimetálico Puquio </t>
    </r>
    <r>
      <rPr>
        <vertAlign val="superscript"/>
        <sz val="10"/>
        <color indexed="8"/>
        <rFont val="Calibri"/>
        <family val="2"/>
      </rPr>
      <t>b1</t>
    </r>
  </si>
  <si>
    <r>
      <t xml:space="preserve">Centromín - Prospecto Polimetálico Yauyurco/Casca </t>
    </r>
    <r>
      <rPr>
        <vertAlign val="superscript"/>
        <sz val="10"/>
        <color indexed="8"/>
        <rFont val="Calibri"/>
        <family val="2"/>
      </rPr>
      <t xml:space="preserve"> b1</t>
    </r>
  </si>
  <si>
    <r>
      <t xml:space="preserve">Minero Perú - Prospecto Cañariaco  </t>
    </r>
    <r>
      <rPr>
        <vertAlign val="superscript"/>
        <sz val="10"/>
        <color indexed="8"/>
        <rFont val="Calibri"/>
        <family val="2"/>
      </rPr>
      <t>b1</t>
    </r>
  </si>
  <si>
    <r>
      <t xml:space="preserve">Centromín - Prospecto Polimetálico Las Orquideas </t>
    </r>
    <r>
      <rPr>
        <vertAlign val="superscript"/>
        <sz val="10"/>
        <color indexed="8"/>
        <rFont val="Calibri"/>
        <family val="2"/>
      </rPr>
      <t>b1</t>
    </r>
  </si>
  <si>
    <r>
      <t xml:space="preserve">Minero Perú - Prospecto Pallacocha  </t>
    </r>
    <r>
      <rPr>
        <vertAlign val="superscript"/>
        <sz val="10"/>
        <color indexed="8"/>
        <rFont val="Calibri"/>
        <family val="2"/>
      </rPr>
      <t>b1</t>
    </r>
  </si>
  <si>
    <r>
      <t xml:space="preserve">Minero Perú - Prospecto Hualatán </t>
    </r>
    <r>
      <rPr>
        <vertAlign val="superscript"/>
        <sz val="10"/>
        <color indexed="8"/>
        <rFont val="Calibri"/>
        <family val="2"/>
      </rPr>
      <t>b1</t>
    </r>
  </si>
  <si>
    <r>
      <t xml:space="preserve">Minero Perú - La Granja  </t>
    </r>
    <r>
      <rPr>
        <vertAlign val="superscript"/>
        <sz val="10"/>
        <color indexed="8"/>
        <rFont val="Calibri"/>
        <family val="2"/>
      </rPr>
      <t xml:space="preserve">b5   </t>
    </r>
  </si>
  <si>
    <r>
      <t xml:space="preserve">Minero Perú - Prospecto Jehuamarca  </t>
    </r>
    <r>
      <rPr>
        <vertAlign val="superscript"/>
        <sz val="10"/>
        <color indexed="8"/>
        <rFont val="Calibri"/>
        <family val="2"/>
      </rPr>
      <t>b1</t>
    </r>
  </si>
  <si>
    <r>
      <t xml:space="preserve">Minero Perú - Prospecto Mishki Tinoray </t>
    </r>
    <r>
      <rPr>
        <vertAlign val="superscript"/>
        <sz val="10"/>
        <color indexed="8"/>
        <rFont val="Calibri"/>
        <family val="2"/>
      </rPr>
      <t>b1</t>
    </r>
  </si>
  <si>
    <r>
      <t xml:space="preserve">Fábrica de Tubos de Vitro Resina  </t>
    </r>
    <r>
      <rPr>
        <vertAlign val="superscript"/>
        <sz val="10"/>
        <color indexed="8"/>
        <rFont val="Calibri"/>
        <family val="2"/>
      </rPr>
      <t xml:space="preserve"> b2</t>
    </r>
  </si>
  <si>
    <t xml:space="preserve">TRANSACCIONES </t>
  </si>
  <si>
    <t>INVERSIÓN PROYECTADA</t>
  </si>
  <si>
    <t>C. OPCIÓN DE TRANSFERENCIA</t>
  </si>
  <si>
    <t>3.5. REPORTE DE PROYECTOS EN LA MODALIDAD DE OPCION DE TRANSFERENCIA A DICIEMBRE 2017</t>
  </si>
  <si>
    <r>
      <rPr>
        <b/>
        <sz val="10"/>
        <rFont val="Calibri"/>
        <family val="2"/>
      </rPr>
      <t>Fuente y elaboración</t>
    </r>
    <r>
      <rPr>
        <sz val="10"/>
        <rFont val="Calibri"/>
        <family val="2"/>
      </rPr>
      <t>: Dirección de Portafolio de Proyectos - PROINVERSIÓN</t>
    </r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</si>
</sst>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6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5" fontId="2" fillId="0" borderId="0" xfId="46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5" fontId="2" fillId="0" borderId="0" xfId="46" applyNumberFormat="1" applyFont="1" applyBorder="1" applyAlignment="1">
      <alignment vertical="center"/>
    </xf>
    <xf numFmtId="175" fontId="2" fillId="0" borderId="0" xfId="46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175" fontId="2" fillId="0" borderId="0" xfId="46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47" fillId="33" borderId="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5" fontId="48" fillId="33" borderId="0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vertical="center"/>
    </xf>
    <xf numFmtId="0" fontId="26" fillId="36" borderId="0" xfId="0" applyFont="1" applyFill="1" applyAlignment="1">
      <alignment vertical="center"/>
    </xf>
    <xf numFmtId="175" fontId="25" fillId="33" borderId="0" xfId="0" applyNumberFormat="1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175" fontId="48" fillId="36" borderId="0" xfId="0" applyNumberFormat="1" applyFont="1" applyFill="1" applyBorder="1" applyAlignment="1">
      <alignment vertical="center"/>
    </xf>
    <xf numFmtId="175" fontId="25" fillId="36" borderId="0" xfId="0" applyNumberFormat="1" applyFont="1" applyFill="1" applyBorder="1" applyAlignment="1">
      <alignment vertical="center"/>
    </xf>
    <xf numFmtId="175" fontId="25" fillId="36" borderId="0" xfId="46" applyNumberFormat="1" applyFont="1" applyFill="1" applyBorder="1" applyAlignment="1">
      <alignment vertical="center"/>
    </xf>
    <xf numFmtId="175" fontId="25" fillId="33" borderId="0" xfId="46" applyNumberFormat="1" applyFont="1" applyFill="1" applyBorder="1" applyAlignment="1">
      <alignment vertical="center"/>
    </xf>
    <xf numFmtId="175" fontId="27" fillId="0" borderId="0" xfId="46" applyNumberFormat="1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175" fontId="26" fillId="0" borderId="22" xfId="46" applyNumberFormat="1" applyFont="1" applyBorder="1" applyAlignment="1">
      <alignment vertical="center"/>
    </xf>
    <xf numFmtId="175" fontId="26" fillId="0" borderId="23" xfId="46" applyNumberFormat="1" applyFont="1" applyBorder="1" applyAlignment="1">
      <alignment horizontal="left" vertical="center" shrinkToFit="1"/>
    </xf>
    <xf numFmtId="172" fontId="26" fillId="0" borderId="22" xfId="46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horizontal="left" vertical="center" shrinkToFit="1"/>
    </xf>
    <xf numFmtId="0" fontId="26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175" fontId="26" fillId="0" borderId="28" xfId="46" applyNumberFormat="1" applyFont="1" applyBorder="1" applyAlignment="1">
      <alignment vertical="center"/>
    </xf>
    <xf numFmtId="175" fontId="26" fillId="0" borderId="29" xfId="46" applyNumberFormat="1" applyFont="1" applyBorder="1" applyAlignment="1">
      <alignment horizontal="left" vertical="center" shrinkToFit="1"/>
    </xf>
    <xf numFmtId="172" fontId="26" fillId="0" borderId="28" xfId="46" applyNumberFormat="1" applyFont="1" applyFill="1" applyBorder="1" applyAlignment="1">
      <alignment vertical="center"/>
    </xf>
    <xf numFmtId="0" fontId="26" fillId="0" borderId="29" xfId="0" applyFont="1" applyFill="1" applyBorder="1" applyAlignment="1">
      <alignment horizontal="left" vertical="center" shrinkToFit="1"/>
    </xf>
    <xf numFmtId="172" fontId="26" fillId="36" borderId="28" xfId="46" applyNumberFormat="1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75" fontId="27" fillId="0" borderId="0" xfId="46" applyNumberFormat="1" applyFont="1" applyFill="1" applyBorder="1" applyAlignment="1">
      <alignment horizontal="left" vertical="center" shrinkToFit="1"/>
    </xf>
    <xf numFmtId="172" fontId="26" fillId="0" borderId="0" xfId="46" applyNumberFormat="1" applyFont="1" applyFill="1" applyBorder="1" applyAlignment="1">
      <alignment horizontal="left" vertical="center" shrinkToFit="1"/>
    </xf>
    <xf numFmtId="0" fontId="26" fillId="36" borderId="24" xfId="0" applyFont="1" applyFill="1" applyBorder="1" applyAlignment="1">
      <alignment vertical="center"/>
    </xf>
    <xf numFmtId="0" fontId="26" fillId="36" borderId="20" xfId="0" applyFont="1" applyFill="1" applyBorder="1" applyAlignment="1">
      <alignment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vertical="center"/>
    </xf>
    <xf numFmtId="175" fontId="26" fillId="36" borderId="22" xfId="46" applyNumberFormat="1" applyFont="1" applyFill="1" applyBorder="1" applyAlignment="1">
      <alignment vertical="center"/>
    </xf>
    <xf numFmtId="175" fontId="26" fillId="36" borderId="23" xfId="46" applyNumberFormat="1" applyFont="1" applyFill="1" applyBorder="1" applyAlignment="1">
      <alignment horizontal="left" vertical="center" shrinkToFit="1"/>
    </xf>
    <xf numFmtId="172" fontId="26" fillId="36" borderId="22" xfId="46" applyNumberFormat="1" applyFont="1" applyFill="1" applyBorder="1" applyAlignment="1">
      <alignment vertical="center"/>
    </xf>
    <xf numFmtId="0" fontId="26" fillId="36" borderId="23" xfId="0" applyFont="1" applyFill="1" applyBorder="1" applyAlignment="1">
      <alignment horizontal="left" vertical="center" shrinkToFit="1"/>
    </xf>
    <xf numFmtId="0" fontId="26" fillId="36" borderId="25" xfId="0" applyFont="1" applyFill="1" applyBorder="1" applyAlignment="1">
      <alignment vertical="center"/>
    </xf>
    <xf numFmtId="0" fontId="26" fillId="36" borderId="26" xfId="0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vertical="center"/>
    </xf>
    <xf numFmtId="175" fontId="26" fillId="36" borderId="28" xfId="46" applyNumberFormat="1" applyFont="1" applyFill="1" applyBorder="1" applyAlignment="1">
      <alignment vertical="center"/>
    </xf>
    <xf numFmtId="175" fontId="26" fillId="36" borderId="29" xfId="46" applyNumberFormat="1" applyFont="1" applyFill="1" applyBorder="1" applyAlignment="1">
      <alignment horizontal="left" vertical="center" shrinkToFit="1"/>
    </xf>
    <xf numFmtId="0" fontId="26" fillId="36" borderId="29" xfId="0" applyFont="1" applyFill="1" applyBorder="1" applyAlignment="1">
      <alignment horizontal="left" vertical="center" shrinkToFit="1"/>
    </xf>
    <xf numFmtId="175" fontId="27" fillId="36" borderId="0" xfId="48" applyNumberFormat="1" applyFont="1" applyFill="1" applyBorder="1" applyAlignment="1">
      <alignment vertical="center"/>
    </xf>
    <xf numFmtId="0" fontId="27" fillId="36" borderId="0" xfId="0" applyFont="1" applyFill="1" applyBorder="1" applyAlignment="1">
      <alignment horizontal="center" vertical="center"/>
    </xf>
    <xf numFmtId="175" fontId="27" fillId="36" borderId="0" xfId="46" applyNumberFormat="1" applyFont="1" applyFill="1" applyBorder="1" applyAlignment="1">
      <alignment vertical="center"/>
    </xf>
    <xf numFmtId="175" fontId="27" fillId="36" borderId="0" xfId="46" applyNumberFormat="1" applyFont="1" applyFill="1" applyBorder="1" applyAlignment="1">
      <alignment horizontal="left" vertical="center" shrinkToFit="1"/>
    </xf>
    <xf numFmtId="175" fontId="26" fillId="36" borderId="0" xfId="46" applyNumberFormat="1" applyFont="1" applyFill="1" applyBorder="1" applyAlignment="1">
      <alignment vertical="center"/>
    </xf>
    <xf numFmtId="172" fontId="26" fillId="36" borderId="0" xfId="46" applyNumberFormat="1" applyFont="1" applyFill="1" applyBorder="1" applyAlignment="1">
      <alignment horizontal="left" vertical="center" shrinkToFit="1"/>
    </xf>
    <xf numFmtId="175" fontId="27" fillId="0" borderId="0" xfId="48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175" fontId="26" fillId="0" borderId="0" xfId="46" applyNumberFormat="1" applyFont="1" applyAlignment="1">
      <alignment vertical="center"/>
    </xf>
    <xf numFmtId="175" fontId="26" fillId="0" borderId="0" xfId="46" applyNumberFormat="1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 vertical="center" wrapText="1"/>
    </xf>
    <xf numFmtId="3" fontId="23" fillId="34" borderId="30" xfId="0" applyNumberFormat="1" applyFont="1" applyFill="1" applyBorder="1" applyAlignment="1">
      <alignment horizontal="center" vertical="center" wrapText="1"/>
    </xf>
    <xf numFmtId="3" fontId="23" fillId="34" borderId="3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7" fillId="36" borderId="32" xfId="0" applyFont="1" applyFill="1" applyBorder="1" applyAlignment="1">
      <alignment vertical="center"/>
    </xf>
    <xf numFmtId="0" fontId="27" fillId="36" borderId="33" xfId="0" applyFont="1" applyFill="1" applyBorder="1" applyAlignment="1">
      <alignment vertical="center"/>
    </xf>
    <xf numFmtId="0" fontId="27" fillId="36" borderId="3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5" xfId="0" applyFont="1" applyFill="1" applyBorder="1" applyAlignment="1">
      <alignment horizontal="left" vertical="center"/>
    </xf>
    <xf numFmtId="0" fontId="23" fillId="34" borderId="30" xfId="0" applyFont="1" applyFill="1" applyBorder="1" applyAlignment="1">
      <alignment horizontal="left" vertical="center"/>
    </xf>
    <xf numFmtId="0" fontId="23" fillId="37" borderId="35" xfId="0" applyFont="1" applyFill="1" applyBorder="1" applyAlignment="1">
      <alignment horizontal="left" vertical="center"/>
    </xf>
    <xf numFmtId="0" fontId="23" fillId="37" borderId="30" xfId="0" applyFont="1" applyFill="1" applyBorder="1" applyAlignment="1">
      <alignment horizontal="left" vertical="center"/>
    </xf>
    <xf numFmtId="0" fontId="23" fillId="37" borderId="31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43"/>
  <sheetViews>
    <sheetView showGridLines="0" tabSelected="1" zoomScaleSheetLayoutView="100" zoomScalePageLayoutView="0" workbookViewId="0" topLeftCell="A1">
      <selection activeCell="A6" sqref="A6:IV6"/>
    </sheetView>
  </sheetViews>
  <sheetFormatPr defaultColWidth="9.140625" defaultRowHeight="15.75" customHeight="1"/>
  <cols>
    <col min="1" max="1" width="4.57421875" style="4" customWidth="1"/>
    <col min="2" max="2" width="4.140625" style="4" bestFit="1" customWidth="1"/>
    <col min="3" max="3" width="14.28125" style="8" customWidth="1"/>
    <col min="4" max="4" width="66.00390625" style="4" bestFit="1" customWidth="1"/>
    <col min="5" max="5" width="17.7109375" style="8" customWidth="1"/>
    <col min="6" max="6" width="16.8515625" style="6" bestFit="1" customWidth="1"/>
    <col min="7" max="7" width="3.8515625" style="12" customWidth="1"/>
    <col min="8" max="8" width="17.57421875" style="6" customWidth="1"/>
    <col min="9" max="9" width="3.8515625" style="13" customWidth="1"/>
    <col min="10" max="10" width="17.421875" style="14" customWidth="1"/>
    <col min="11" max="11" width="20.00390625" style="3" customWidth="1"/>
    <col min="12" max="21" width="9.140625" style="3" customWidth="1"/>
    <col min="22" max="38" width="9.140625" style="1" customWidth="1"/>
    <col min="39" max="114" width="9.140625" style="2" customWidth="1"/>
    <col min="115" max="16384" width="9.140625" style="4" customWidth="1"/>
  </cols>
  <sheetData>
    <row r="1" spans="1:9" ht="15.75" customHeight="1">
      <c r="A1" s="5"/>
      <c r="B1" s="5"/>
      <c r="C1" s="7"/>
      <c r="D1" s="5"/>
      <c r="E1" s="7"/>
      <c r="F1" s="9"/>
      <c r="G1" s="10"/>
      <c r="H1" s="9"/>
      <c r="I1" s="11"/>
    </row>
    <row r="2" spans="1:9" ht="15.75" customHeight="1">
      <c r="A2" s="5"/>
      <c r="B2" s="5"/>
      <c r="C2" s="16" t="s">
        <v>67</v>
      </c>
      <c r="D2" s="5"/>
      <c r="E2" s="7"/>
      <c r="F2" s="9"/>
      <c r="G2" s="10"/>
      <c r="H2" s="9"/>
      <c r="I2" s="11"/>
    </row>
    <row r="3" spans="1:9" ht="15.75" customHeight="1">
      <c r="A3" s="5"/>
      <c r="B3" s="5"/>
      <c r="C3" s="17"/>
      <c r="D3" s="5"/>
      <c r="E3" s="7"/>
      <c r="F3" s="9"/>
      <c r="G3" s="10"/>
      <c r="H3" s="9"/>
      <c r="I3" s="11"/>
    </row>
    <row r="4" spans="1:9" ht="18.75" customHeight="1" thickBot="1">
      <c r="A4" s="107"/>
      <c r="B4" s="107"/>
      <c r="C4" s="107"/>
      <c r="D4" s="107"/>
      <c r="E4" s="107"/>
      <c r="F4" s="107"/>
      <c r="G4" s="107"/>
      <c r="H4" s="107"/>
      <c r="I4" s="107"/>
    </row>
    <row r="5" spans="1:114" s="27" customFormat="1" ht="43.5" customHeight="1" thickBot="1">
      <c r="A5" s="108" t="s">
        <v>35</v>
      </c>
      <c r="B5" s="108"/>
      <c r="C5" s="15" t="s">
        <v>31</v>
      </c>
      <c r="D5" s="15" t="s">
        <v>25</v>
      </c>
      <c r="E5" s="15" t="s">
        <v>32</v>
      </c>
      <c r="F5" s="109" t="s">
        <v>64</v>
      </c>
      <c r="G5" s="110"/>
      <c r="H5" s="111" t="s">
        <v>65</v>
      </c>
      <c r="I5" s="112"/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</row>
    <row r="6" spans="1:114" s="29" customFormat="1" ht="24.75" customHeight="1" thickBot="1">
      <c r="A6" s="115" t="s">
        <v>66</v>
      </c>
      <c r="B6" s="116"/>
      <c r="C6" s="116"/>
      <c r="D6" s="116"/>
      <c r="E6" s="116"/>
      <c r="F6" s="116"/>
      <c r="G6" s="116"/>
      <c r="H6" s="116"/>
      <c r="I6" s="117"/>
      <c r="J6" s="28">
        <f>+F6</f>
        <v>0</v>
      </c>
      <c r="K6" s="19">
        <f>+H6</f>
        <v>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</row>
    <row r="7" spans="1:114" s="32" customFormat="1" ht="15.75" customHeight="1">
      <c r="A7" s="104" t="s">
        <v>23</v>
      </c>
      <c r="B7" s="105"/>
      <c r="C7" s="105"/>
      <c r="D7" s="105"/>
      <c r="E7" s="105"/>
      <c r="F7" s="105"/>
      <c r="G7" s="105"/>
      <c r="H7" s="105"/>
      <c r="I7" s="106"/>
      <c r="J7" s="43">
        <f>+F7</f>
        <v>0</v>
      </c>
      <c r="K7" s="44">
        <f>+H7</f>
        <v>0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</row>
    <row r="8" spans="1:38" s="31" customFormat="1" ht="15.75" customHeight="1">
      <c r="A8" s="70">
        <v>1</v>
      </c>
      <c r="B8" s="71">
        <v>1</v>
      </c>
      <c r="C8" s="72" t="s">
        <v>11</v>
      </c>
      <c r="D8" s="73" t="s">
        <v>42</v>
      </c>
      <c r="E8" s="72" t="s">
        <v>34</v>
      </c>
      <c r="F8" s="74">
        <v>328000</v>
      </c>
      <c r="G8" s="75"/>
      <c r="H8" s="76">
        <v>2000000</v>
      </c>
      <c r="I8" s="77" t="s">
        <v>38</v>
      </c>
      <c r="J8" s="43"/>
      <c r="K8" s="44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</row>
    <row r="9" spans="1:38" s="31" customFormat="1" ht="15.75" customHeight="1" thickBot="1">
      <c r="A9" s="78">
        <f>A8+1</f>
        <v>2</v>
      </c>
      <c r="B9" s="79">
        <v>2</v>
      </c>
      <c r="C9" s="80" t="s">
        <v>40</v>
      </c>
      <c r="D9" s="81" t="s">
        <v>41</v>
      </c>
      <c r="E9" s="80" t="s">
        <v>34</v>
      </c>
      <c r="F9" s="82">
        <v>8020000</v>
      </c>
      <c r="G9" s="83"/>
      <c r="H9" s="64">
        <v>400000000</v>
      </c>
      <c r="I9" s="84"/>
      <c r="J9" s="43"/>
      <c r="K9" s="44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1:114" s="32" customFormat="1" ht="15.75" customHeight="1" thickBot="1">
      <c r="A10" s="113" t="s">
        <v>9</v>
      </c>
      <c r="B10" s="114"/>
      <c r="C10" s="114"/>
      <c r="D10" s="114"/>
      <c r="E10" s="114"/>
      <c r="F10" s="99">
        <f>SUM(F8:F9)</f>
        <v>8348000</v>
      </c>
      <c r="G10" s="99"/>
      <c r="H10" s="99">
        <f>SUM(H8:H9)</f>
        <v>402000000</v>
      </c>
      <c r="I10" s="100"/>
      <c r="J10" s="43"/>
      <c r="K10" s="44"/>
      <c r="L10" s="45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</row>
    <row r="11" spans="1:114" s="32" customFormat="1" ht="9.75" customHeight="1">
      <c r="A11" s="85"/>
      <c r="B11" s="65"/>
      <c r="C11" s="86"/>
      <c r="D11" s="65"/>
      <c r="E11" s="86"/>
      <c r="F11" s="87"/>
      <c r="G11" s="88"/>
      <c r="H11" s="89"/>
      <c r="I11" s="90"/>
      <c r="J11" s="43"/>
      <c r="K11" s="44"/>
      <c r="L11" s="45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</row>
    <row r="12" spans="1:114" s="32" customFormat="1" ht="15.75" customHeight="1">
      <c r="A12" s="104" t="s">
        <v>24</v>
      </c>
      <c r="B12" s="105"/>
      <c r="C12" s="105"/>
      <c r="D12" s="105"/>
      <c r="E12" s="105"/>
      <c r="F12" s="105"/>
      <c r="G12" s="105"/>
      <c r="H12" s="105"/>
      <c r="I12" s="106"/>
      <c r="J12" s="43"/>
      <c r="K12" s="44"/>
      <c r="L12" s="45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</row>
    <row r="13" spans="1:114" s="29" customFormat="1" ht="15.75" customHeight="1">
      <c r="A13" s="55">
        <f>1+A9</f>
        <v>3</v>
      </c>
      <c r="B13" s="48">
        <v>1</v>
      </c>
      <c r="C13" s="49" t="s">
        <v>1</v>
      </c>
      <c r="D13" s="50" t="s">
        <v>43</v>
      </c>
      <c r="E13" s="49" t="s">
        <v>34</v>
      </c>
      <c r="F13" s="51">
        <v>2100000</v>
      </c>
      <c r="G13" s="52"/>
      <c r="H13" s="53">
        <v>2450000</v>
      </c>
      <c r="I13" s="54" t="s">
        <v>38</v>
      </c>
      <c r="J13" s="18"/>
      <c r="K13" s="33"/>
      <c r="L13" s="46"/>
      <c r="M13" s="19"/>
      <c r="N13" s="19"/>
      <c r="O13" s="19"/>
      <c r="P13" s="19"/>
      <c r="Q13" s="19"/>
      <c r="R13" s="19"/>
      <c r="S13" s="19"/>
      <c r="T13" s="19"/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</row>
    <row r="14" spans="1:114" s="35" customFormat="1" ht="15.75" customHeight="1">
      <c r="A14" s="55">
        <f aca="true" t="shared" si="0" ref="A14:B29">+A13+1</f>
        <v>4</v>
      </c>
      <c r="B14" s="48">
        <f t="shared" si="0"/>
        <v>2</v>
      </c>
      <c r="C14" s="49" t="s">
        <v>15</v>
      </c>
      <c r="D14" s="50" t="s">
        <v>44</v>
      </c>
      <c r="E14" s="49" t="s">
        <v>34</v>
      </c>
      <c r="F14" s="51">
        <v>57000</v>
      </c>
      <c r="G14" s="52"/>
      <c r="H14" s="53">
        <v>80200</v>
      </c>
      <c r="I14" s="54" t="s">
        <v>38</v>
      </c>
      <c r="J14" s="18"/>
      <c r="K14" s="33"/>
      <c r="L14" s="46"/>
      <c r="M14" s="19"/>
      <c r="N14" s="19"/>
      <c r="O14" s="19"/>
      <c r="P14" s="19"/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</row>
    <row r="15" spans="1:114" s="34" customFormat="1" ht="15.75" customHeight="1">
      <c r="A15" s="55">
        <f t="shared" si="0"/>
        <v>5</v>
      </c>
      <c r="B15" s="48">
        <f t="shared" si="0"/>
        <v>3</v>
      </c>
      <c r="C15" s="49" t="s">
        <v>19</v>
      </c>
      <c r="D15" s="50" t="s">
        <v>45</v>
      </c>
      <c r="E15" s="49" t="s">
        <v>34</v>
      </c>
      <c r="F15" s="51">
        <v>80000</v>
      </c>
      <c r="G15" s="52"/>
      <c r="H15" s="53">
        <v>150000</v>
      </c>
      <c r="I15" s="54" t="s">
        <v>38</v>
      </c>
      <c r="J15" s="18"/>
      <c r="K15" s="33"/>
      <c r="L15" s="46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</row>
    <row r="16" spans="1:114" s="34" customFormat="1" ht="15.75" customHeight="1">
      <c r="A16" s="55">
        <f t="shared" si="0"/>
        <v>6</v>
      </c>
      <c r="B16" s="48">
        <f t="shared" si="0"/>
        <v>4</v>
      </c>
      <c r="C16" s="49" t="s">
        <v>0</v>
      </c>
      <c r="D16" s="50" t="s">
        <v>46</v>
      </c>
      <c r="E16" s="49" t="s">
        <v>16</v>
      </c>
      <c r="F16" s="51">
        <f>1582420+231140</f>
        <v>1813560</v>
      </c>
      <c r="G16" s="52"/>
      <c r="H16" s="53"/>
      <c r="I16" s="54"/>
      <c r="J16" s="18"/>
      <c r="K16" s="33"/>
      <c r="L16" s="46"/>
      <c r="M16" s="19"/>
      <c r="N16" s="19"/>
      <c r="O16" s="19"/>
      <c r="P16" s="19"/>
      <c r="Q16" s="19"/>
      <c r="R16" s="19"/>
      <c r="S16" s="19"/>
      <c r="T16" s="19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</row>
    <row r="17" spans="1:114" s="34" customFormat="1" ht="15.75" customHeight="1">
      <c r="A17" s="55">
        <f t="shared" si="0"/>
        <v>7</v>
      </c>
      <c r="B17" s="48">
        <f t="shared" si="0"/>
        <v>5</v>
      </c>
      <c r="C17" s="49" t="s">
        <v>2</v>
      </c>
      <c r="D17" s="50" t="s">
        <v>47</v>
      </c>
      <c r="E17" s="49" t="s">
        <v>34</v>
      </c>
      <c r="F17" s="51">
        <v>1000020</v>
      </c>
      <c r="G17" s="52"/>
      <c r="H17" s="53"/>
      <c r="I17" s="54"/>
      <c r="J17" s="18"/>
      <c r="K17" s="33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</row>
    <row r="18" spans="1:114" s="34" customFormat="1" ht="15.75" customHeight="1">
      <c r="A18" s="55">
        <f t="shared" si="0"/>
        <v>8</v>
      </c>
      <c r="B18" s="48">
        <f t="shared" si="0"/>
        <v>6</v>
      </c>
      <c r="C18" s="49" t="s">
        <v>3</v>
      </c>
      <c r="D18" s="50" t="s">
        <v>48</v>
      </c>
      <c r="E18" s="49" t="s">
        <v>34</v>
      </c>
      <c r="F18" s="51">
        <v>1000000</v>
      </c>
      <c r="G18" s="52"/>
      <c r="H18" s="53">
        <v>3000000</v>
      </c>
      <c r="I18" s="54" t="s">
        <v>38</v>
      </c>
      <c r="J18" s="18"/>
      <c r="K18" s="33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</row>
    <row r="19" spans="1:114" s="38" customFormat="1" ht="15.75" customHeight="1">
      <c r="A19" s="55">
        <f t="shared" si="0"/>
        <v>9</v>
      </c>
      <c r="B19" s="48">
        <f t="shared" si="0"/>
        <v>7</v>
      </c>
      <c r="C19" s="49" t="s">
        <v>14</v>
      </c>
      <c r="D19" s="50" t="s">
        <v>49</v>
      </c>
      <c r="E19" s="49" t="s">
        <v>34</v>
      </c>
      <c r="F19" s="51">
        <f>1000000.2/2</f>
        <v>500000.1</v>
      </c>
      <c r="G19" s="52"/>
      <c r="H19" s="53">
        <v>2000000</v>
      </c>
      <c r="I19" s="54" t="s">
        <v>38</v>
      </c>
      <c r="J19" s="18"/>
      <c r="K19" s="33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</row>
    <row r="20" spans="1:114" s="22" customFormat="1" ht="15.75" customHeight="1">
      <c r="A20" s="55">
        <f t="shared" si="0"/>
        <v>10</v>
      </c>
      <c r="B20" s="48">
        <f t="shared" si="0"/>
        <v>8</v>
      </c>
      <c r="C20" s="49" t="s">
        <v>21</v>
      </c>
      <c r="D20" s="50" t="s">
        <v>50</v>
      </c>
      <c r="E20" s="49" t="s">
        <v>34</v>
      </c>
      <c r="F20" s="51">
        <v>20000</v>
      </c>
      <c r="G20" s="52"/>
      <c r="H20" s="53"/>
      <c r="I20" s="54"/>
      <c r="J20" s="18"/>
      <c r="K20" s="33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</row>
    <row r="21" spans="1:115" s="37" customFormat="1" ht="15.75" customHeight="1">
      <c r="A21" s="55">
        <f t="shared" si="0"/>
        <v>11</v>
      </c>
      <c r="B21" s="48">
        <f t="shared" si="0"/>
        <v>9</v>
      </c>
      <c r="C21" s="49" t="s">
        <v>21</v>
      </c>
      <c r="D21" s="50" t="s">
        <v>51</v>
      </c>
      <c r="E21" s="49" t="s">
        <v>34</v>
      </c>
      <c r="F21" s="51">
        <v>14000</v>
      </c>
      <c r="G21" s="52"/>
      <c r="H21" s="53"/>
      <c r="I21" s="54"/>
      <c r="J21" s="18"/>
      <c r="K21" s="33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36"/>
    </row>
    <row r="22" spans="1:115" s="40" customFormat="1" ht="15.75" customHeight="1">
      <c r="A22" s="55">
        <f t="shared" si="0"/>
        <v>12</v>
      </c>
      <c r="B22" s="48">
        <f t="shared" si="0"/>
        <v>10</v>
      </c>
      <c r="C22" s="49" t="s">
        <v>21</v>
      </c>
      <c r="D22" s="50" t="s">
        <v>52</v>
      </c>
      <c r="E22" s="49" t="s">
        <v>34</v>
      </c>
      <c r="F22" s="51">
        <f>14000</f>
        <v>14000</v>
      </c>
      <c r="G22" s="52"/>
      <c r="H22" s="53"/>
      <c r="I22" s="54"/>
      <c r="J22" s="18"/>
      <c r="K22" s="33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39"/>
    </row>
    <row r="23" spans="1:115" s="37" customFormat="1" ht="15.75" customHeight="1">
      <c r="A23" s="55">
        <f t="shared" si="0"/>
        <v>13</v>
      </c>
      <c r="B23" s="48">
        <f t="shared" si="0"/>
        <v>11</v>
      </c>
      <c r="C23" s="49" t="s">
        <v>21</v>
      </c>
      <c r="D23" s="50" t="s">
        <v>53</v>
      </c>
      <c r="E23" s="49" t="s">
        <v>34</v>
      </c>
      <c r="F23" s="51">
        <f>10000</f>
        <v>10000</v>
      </c>
      <c r="G23" s="52"/>
      <c r="H23" s="53"/>
      <c r="I23" s="54"/>
      <c r="J23" s="18"/>
      <c r="K23" s="33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36"/>
    </row>
    <row r="24" spans="1:115" s="37" customFormat="1" ht="15.75" customHeight="1">
      <c r="A24" s="55">
        <f t="shared" si="0"/>
        <v>14</v>
      </c>
      <c r="B24" s="48">
        <f t="shared" si="0"/>
        <v>12</v>
      </c>
      <c r="C24" s="49" t="s">
        <v>22</v>
      </c>
      <c r="D24" s="50" t="s">
        <v>54</v>
      </c>
      <c r="E24" s="49" t="s">
        <v>34</v>
      </c>
      <c r="F24" s="51">
        <f>76000</f>
        <v>76000</v>
      </c>
      <c r="G24" s="52"/>
      <c r="H24" s="53"/>
      <c r="I24" s="54"/>
      <c r="J24" s="18"/>
      <c r="K24" s="33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36"/>
    </row>
    <row r="25" spans="1:115" s="37" customFormat="1" ht="15.75" customHeight="1">
      <c r="A25" s="55">
        <f t="shared" si="0"/>
        <v>15</v>
      </c>
      <c r="B25" s="48">
        <f t="shared" si="0"/>
        <v>13</v>
      </c>
      <c r="C25" s="49" t="s">
        <v>22</v>
      </c>
      <c r="D25" s="50" t="s">
        <v>55</v>
      </c>
      <c r="E25" s="49" t="s">
        <v>34</v>
      </c>
      <c r="F25" s="51">
        <f>25000</f>
        <v>25000</v>
      </c>
      <c r="G25" s="52"/>
      <c r="H25" s="53"/>
      <c r="I25" s="54"/>
      <c r="J25" s="18"/>
      <c r="K25" s="33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36"/>
    </row>
    <row r="26" spans="1:115" s="37" customFormat="1" ht="15.75" customHeight="1">
      <c r="A26" s="55">
        <f t="shared" si="0"/>
        <v>16</v>
      </c>
      <c r="B26" s="48">
        <f t="shared" si="0"/>
        <v>14</v>
      </c>
      <c r="C26" s="49" t="s">
        <v>26</v>
      </c>
      <c r="D26" s="50" t="s">
        <v>56</v>
      </c>
      <c r="E26" s="49" t="s">
        <v>34</v>
      </c>
      <c r="F26" s="51">
        <f>101000</f>
        <v>101000</v>
      </c>
      <c r="G26" s="52"/>
      <c r="H26" s="53">
        <v>450000</v>
      </c>
      <c r="I26" s="54" t="s">
        <v>38</v>
      </c>
      <c r="J26" s="18"/>
      <c r="K26" s="33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36"/>
    </row>
    <row r="27" spans="1:115" s="42" customFormat="1" ht="15.75" customHeight="1">
      <c r="A27" s="55">
        <f t="shared" si="0"/>
        <v>17</v>
      </c>
      <c r="B27" s="48">
        <f t="shared" si="0"/>
        <v>15</v>
      </c>
      <c r="C27" s="49" t="s">
        <v>22</v>
      </c>
      <c r="D27" s="50" t="s">
        <v>57</v>
      </c>
      <c r="E27" s="49" t="s">
        <v>34</v>
      </c>
      <c r="F27" s="51">
        <f>3000+6000</f>
        <v>9000</v>
      </c>
      <c r="G27" s="52"/>
      <c r="H27" s="53"/>
      <c r="I27" s="54"/>
      <c r="J27" s="18"/>
      <c r="K27" s="33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41"/>
    </row>
    <row r="28" spans="1:115" s="42" customFormat="1" ht="15.75" customHeight="1">
      <c r="A28" s="55">
        <f t="shared" si="0"/>
        <v>18</v>
      </c>
      <c r="B28" s="48">
        <f t="shared" si="0"/>
        <v>16</v>
      </c>
      <c r="C28" s="49" t="s">
        <v>27</v>
      </c>
      <c r="D28" s="50" t="s">
        <v>58</v>
      </c>
      <c r="E28" s="49" t="s">
        <v>34</v>
      </c>
      <c r="F28" s="51">
        <f>55010*0.2/2</f>
        <v>5501</v>
      </c>
      <c r="G28" s="52"/>
      <c r="H28" s="53"/>
      <c r="I28" s="54"/>
      <c r="J28" s="18"/>
      <c r="K28" s="33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41"/>
    </row>
    <row r="29" spans="1:115" s="42" customFormat="1" ht="15.75" customHeight="1">
      <c r="A29" s="55">
        <f t="shared" si="0"/>
        <v>19</v>
      </c>
      <c r="B29" s="48">
        <f t="shared" si="0"/>
        <v>17</v>
      </c>
      <c r="C29" s="49" t="s">
        <v>28</v>
      </c>
      <c r="D29" s="50" t="s">
        <v>59</v>
      </c>
      <c r="E29" s="49" t="s">
        <v>34</v>
      </c>
      <c r="F29" s="51">
        <f>31000+7750*2</f>
        <v>46500</v>
      </c>
      <c r="G29" s="52"/>
      <c r="H29" s="53"/>
      <c r="I29" s="54"/>
      <c r="J29" s="18"/>
      <c r="K29" s="33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41"/>
    </row>
    <row r="30" spans="1:38" s="21" customFormat="1" ht="15.75" customHeight="1">
      <c r="A30" s="55">
        <f aca="true" t="shared" si="1" ref="A30:B33">+A29+1</f>
        <v>20</v>
      </c>
      <c r="B30" s="48">
        <f t="shared" si="1"/>
        <v>18</v>
      </c>
      <c r="C30" s="49" t="s">
        <v>6</v>
      </c>
      <c r="D30" s="50" t="s">
        <v>60</v>
      </c>
      <c r="E30" s="49" t="s">
        <v>34</v>
      </c>
      <c r="F30" s="51">
        <v>7000000</v>
      </c>
      <c r="G30" s="52"/>
      <c r="H30" s="53">
        <f>25000000+3000000</f>
        <v>28000000</v>
      </c>
      <c r="I30" s="54" t="s">
        <v>38</v>
      </c>
      <c r="J30" s="18"/>
      <c r="K30" s="33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1:114" s="22" customFormat="1" ht="15.75" customHeight="1">
      <c r="A31" s="55">
        <f t="shared" si="1"/>
        <v>21</v>
      </c>
      <c r="B31" s="48">
        <f t="shared" si="1"/>
        <v>19</v>
      </c>
      <c r="C31" s="49" t="s">
        <v>29</v>
      </c>
      <c r="D31" s="50" t="s">
        <v>61</v>
      </c>
      <c r="E31" s="49" t="s">
        <v>34</v>
      </c>
      <c r="F31" s="51">
        <f>20100.5+5025.12+5025.12+5025.12+5025.12+5025.12</f>
        <v>45226.100000000006</v>
      </c>
      <c r="G31" s="52"/>
      <c r="H31" s="53"/>
      <c r="I31" s="54"/>
      <c r="J31" s="18"/>
      <c r="K31" s="3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</row>
    <row r="32" spans="1:115" s="40" customFormat="1" ht="15.75" customHeight="1">
      <c r="A32" s="55">
        <f t="shared" si="1"/>
        <v>22</v>
      </c>
      <c r="B32" s="48">
        <f t="shared" si="1"/>
        <v>20</v>
      </c>
      <c r="C32" s="49" t="s">
        <v>28</v>
      </c>
      <c r="D32" s="50" t="s">
        <v>62</v>
      </c>
      <c r="E32" s="49" t="s">
        <v>34</v>
      </c>
      <c r="F32" s="51">
        <f>36000+9000*4+9000*4</f>
        <v>108000</v>
      </c>
      <c r="G32" s="52"/>
      <c r="H32" s="53"/>
      <c r="I32" s="54"/>
      <c r="J32" s="18"/>
      <c r="K32" s="33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39"/>
    </row>
    <row r="33" spans="1:114" s="22" customFormat="1" ht="15.75" customHeight="1" thickBot="1">
      <c r="A33" s="56">
        <f t="shared" si="1"/>
        <v>23</v>
      </c>
      <c r="B33" s="57">
        <v>21</v>
      </c>
      <c r="C33" s="58" t="s">
        <v>8</v>
      </c>
      <c r="D33" s="59" t="s">
        <v>63</v>
      </c>
      <c r="E33" s="58" t="s">
        <v>33</v>
      </c>
      <c r="F33" s="60">
        <f>30000+10125*4+33750*4</f>
        <v>205500</v>
      </c>
      <c r="G33" s="61"/>
      <c r="H33" s="62">
        <v>100000</v>
      </c>
      <c r="I33" s="63" t="s">
        <v>38</v>
      </c>
      <c r="J33" s="18"/>
      <c r="K33" s="33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</row>
    <row r="34" spans="1:114" s="38" customFormat="1" ht="19.5" customHeight="1" thickBot="1">
      <c r="A34" s="113" t="s">
        <v>13</v>
      </c>
      <c r="B34" s="114"/>
      <c r="C34" s="114"/>
      <c r="D34" s="114"/>
      <c r="E34" s="114"/>
      <c r="F34" s="99">
        <f>SUM(F13:F33)</f>
        <v>14230307.2</v>
      </c>
      <c r="G34" s="99"/>
      <c r="H34" s="99">
        <f>SUM(H13:H33)</f>
        <v>36230200</v>
      </c>
      <c r="I34" s="100"/>
      <c r="J34" s="18"/>
      <c r="K34" s="33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</row>
    <row r="35" spans="1:114" s="22" customFormat="1" ht="9.75" customHeight="1">
      <c r="A35" s="91"/>
      <c r="B35" s="66"/>
      <c r="C35" s="67"/>
      <c r="D35" s="66"/>
      <c r="E35" s="67"/>
      <c r="F35" s="47"/>
      <c r="G35" s="68"/>
      <c r="H35" s="47"/>
      <c r="I35" s="69"/>
      <c r="J35" s="18"/>
      <c r="K35" s="33">
        <f>+H35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</row>
    <row r="36" spans="2:10" ht="15.75" customHeight="1">
      <c r="B36" s="92" t="s">
        <v>4</v>
      </c>
      <c r="C36" s="29"/>
      <c r="D36" s="93"/>
      <c r="E36" s="94"/>
      <c r="F36" s="95"/>
      <c r="G36" s="94"/>
      <c r="H36" s="96"/>
      <c r="I36" s="28"/>
      <c r="J36" s="19"/>
    </row>
    <row r="37" spans="2:10" ht="15.75" customHeight="1">
      <c r="B37" s="97" t="s">
        <v>38</v>
      </c>
      <c r="C37" s="17" t="s">
        <v>5</v>
      </c>
      <c r="D37" s="17"/>
      <c r="E37" s="17"/>
      <c r="F37" s="17"/>
      <c r="G37" s="17"/>
      <c r="H37" s="17"/>
      <c r="I37" s="17"/>
      <c r="J37" s="28"/>
    </row>
    <row r="38" spans="2:10" ht="15.75" customHeight="1">
      <c r="B38" s="98" t="s">
        <v>30</v>
      </c>
      <c r="C38" s="17" t="s">
        <v>20</v>
      </c>
      <c r="D38" s="17"/>
      <c r="E38" s="17"/>
      <c r="F38" s="17"/>
      <c r="G38" s="17"/>
      <c r="H38" s="17"/>
      <c r="I38" s="17"/>
      <c r="J38" s="28"/>
    </row>
    <row r="39" spans="2:10" ht="29.25" customHeight="1">
      <c r="B39" s="98" t="s">
        <v>10</v>
      </c>
      <c r="C39" s="101" t="s">
        <v>39</v>
      </c>
      <c r="D39" s="101"/>
      <c r="E39" s="101"/>
      <c r="F39" s="101"/>
      <c r="G39" s="101"/>
      <c r="H39" s="101"/>
      <c r="I39" s="101"/>
      <c r="J39" s="101"/>
    </row>
    <row r="40" spans="2:10" ht="15.75" customHeight="1">
      <c r="B40" s="98" t="s">
        <v>17</v>
      </c>
      <c r="C40" s="17" t="s">
        <v>18</v>
      </c>
      <c r="D40" s="17"/>
      <c r="E40" s="17"/>
      <c r="F40" s="17"/>
      <c r="G40" s="17"/>
      <c r="H40" s="17"/>
      <c r="I40" s="17"/>
      <c r="J40" s="28"/>
    </row>
    <row r="41" spans="2:10" ht="15.75" customHeight="1">
      <c r="B41" s="98" t="s">
        <v>7</v>
      </c>
      <c r="C41" s="17" t="s">
        <v>36</v>
      </c>
      <c r="D41" s="17"/>
      <c r="E41" s="17"/>
      <c r="F41" s="17"/>
      <c r="G41" s="17"/>
      <c r="H41" s="17"/>
      <c r="I41" s="17"/>
      <c r="J41" s="28"/>
    </row>
    <row r="42" spans="2:10" ht="33" customHeight="1">
      <c r="B42" s="98" t="s">
        <v>12</v>
      </c>
      <c r="C42" s="101" t="s">
        <v>37</v>
      </c>
      <c r="D42" s="101"/>
      <c r="E42" s="101"/>
      <c r="F42" s="101"/>
      <c r="G42" s="101"/>
      <c r="H42" s="101"/>
      <c r="I42" s="101"/>
      <c r="J42" s="101"/>
    </row>
    <row r="43" spans="2:4" ht="15.75" customHeight="1">
      <c r="B43" s="102" t="s">
        <v>68</v>
      </c>
      <c r="C43" s="103"/>
      <c r="D43" s="103"/>
    </row>
  </sheetData>
  <sheetProtection/>
  <mergeCells count="16">
    <mergeCell ref="A4:I4"/>
    <mergeCell ref="A5:B5"/>
    <mergeCell ref="F5:G5"/>
    <mergeCell ref="H5:I5"/>
    <mergeCell ref="C39:J39"/>
    <mergeCell ref="A34:E34"/>
    <mergeCell ref="F34:G34"/>
    <mergeCell ref="H34:I34"/>
    <mergeCell ref="A10:E10"/>
    <mergeCell ref="F10:G10"/>
    <mergeCell ref="H10:I10"/>
    <mergeCell ref="C42:J42"/>
    <mergeCell ref="B43:D43"/>
    <mergeCell ref="A7:I7"/>
    <mergeCell ref="A12:I12"/>
    <mergeCell ref="A6:I6"/>
  </mergeCells>
  <printOptions horizontalCentered="1"/>
  <pageMargins left="0" right="0" top="0.4330708661417323" bottom="0.8267716535433072" header="0.1968503937007874" footer="0.1968503937007874"/>
  <pageSetup firstPageNumber="113" useFirstPageNumber="1"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COPRI</dc:creator>
  <cp:keywords/>
  <dc:description/>
  <cp:lastModifiedBy>Jaime Cueva Llanos</cp:lastModifiedBy>
  <cp:lastPrinted>2013-10-09T17:33:44Z</cp:lastPrinted>
  <dcterms:created xsi:type="dcterms:W3CDTF">1997-07-03T17:36:28Z</dcterms:created>
  <dcterms:modified xsi:type="dcterms:W3CDTF">2018-02-27T14:00:25Z</dcterms:modified>
  <cp:category/>
  <cp:version/>
  <cp:contentType/>
  <cp:contentStatus/>
</cp:coreProperties>
</file>